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B:\AundT\01_Gremien\03_Ausschüsse\A-Wettbewerb und Vergabe\02_Sonstige Themen des Ausschusses\05_Aufträge aus dem Ausschuss\Musterdokumente\Muster für Wettbewerbe\"/>
    </mc:Choice>
  </mc:AlternateContent>
  <xr:revisionPtr revIDLastSave="0" documentId="13_ncr:1_{F11B5861-40DD-4EB8-85A9-6376465EFDF6}" xr6:coauthVersionLast="47" xr6:coauthVersionMax="47" xr10:uidLastSave="{00000000-0000-0000-0000-000000000000}"/>
  <bookViews>
    <workbookView xWindow="-98" yWindow="-98" windowWidth="21795" windowHeight="13996" xr2:uid="{00000000-000D-0000-FFFF-FFFF00000000}"/>
  </bookViews>
  <sheets>
    <sheet name="Berechnungsformblatt" sheetId="1" r:id="rId1"/>
  </sheets>
  <definedNames>
    <definedName name="_xlnm.Print_Area" localSheetId="0">Berechnungsformblatt!$A$1:$C$106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6" i="1" l="1"/>
  <c r="B69" i="1"/>
  <c r="B62" i="1"/>
  <c r="B55" i="1"/>
  <c r="B13" i="1"/>
  <c r="B12" i="1"/>
  <c r="B47" i="1"/>
  <c r="B39" i="1"/>
  <c r="B41" i="1" s="1"/>
  <c r="B86" i="1"/>
  <c r="B81" i="1"/>
  <c r="B83" i="1"/>
  <c r="B20" i="1"/>
  <c r="B29" i="1" s="1"/>
  <c r="B19" i="1"/>
  <c r="F27" i="1" s="1"/>
  <c r="B21" i="1"/>
  <c r="B27" i="1" s="1"/>
  <c r="B90" i="1" l="1"/>
  <c r="B91" i="1" s="1"/>
  <c r="F28" i="1"/>
  <c r="B26" i="1" s="1"/>
  <c r="B28" i="1"/>
  <c r="B98" i="1" l="1"/>
  <c r="B99" i="1" s="1"/>
  <c r="B104" i="1" l="1"/>
  <c r="B105" i="1"/>
  <c r="B103" i="1"/>
  <c r="B102" i="1"/>
  <c r="B106" i="1" l="1"/>
</calcChain>
</file>

<file path=xl/sharedStrings.xml><?xml version="1.0" encoding="utf-8"?>
<sst xmlns="http://schemas.openxmlformats.org/spreadsheetml/2006/main" count="150" uniqueCount="86">
  <si>
    <t>Grundlagen</t>
  </si>
  <si>
    <t>Kosten für Bauwerk - Baukonstruktion (KG 300)</t>
  </si>
  <si>
    <t>Kosten für Bauwerk - Technische Anlagen (KG 400)</t>
  </si>
  <si>
    <t>Kosten für Außenanlagen und Freiflächen (KG 500)</t>
  </si>
  <si>
    <t>Mio. Euro (brutto)</t>
  </si>
  <si>
    <t>Mio. Euro (netto)</t>
  </si>
  <si>
    <t>Anrechenbare Kosten</t>
  </si>
  <si>
    <t>Objektplanung Gebäude und Innenräume gemäß § 33 HOAI</t>
  </si>
  <si>
    <t>Objektplanung Freianlagen gemäß § 38 HOAI</t>
  </si>
  <si>
    <t>Fachplanung Tragwerksplanung gemäß § 50 HOAI</t>
  </si>
  <si>
    <t>Fachplanung Technische Ausrüstung gemäß § 54 HOAI</t>
  </si>
  <si>
    <t>vollständig anrechenbar (25 % von KG 300):</t>
  </si>
  <si>
    <t>zur Hälfte anrechenbar (Rest von KG 400):</t>
  </si>
  <si>
    <t>Nebenrechnung § 33 HOAI (zu KG 400)</t>
  </si>
  <si>
    <t>Honorarberechnung</t>
  </si>
  <si>
    <t>Objektplanung Gebäude und Innenräume gemäß § 34 HOAI</t>
  </si>
  <si>
    <t>%</t>
  </si>
  <si>
    <t>Euro</t>
  </si>
  <si>
    <t>Honoraranteil Vorplanung (Lph 2 gemäß § 34 HOAI)</t>
  </si>
  <si>
    <t>Honorar Vorplanung (Lph 2 gemäß § 34 HOAI)</t>
  </si>
  <si>
    <t>Objektplanung Freianlagen gemäß § 39 HOAI</t>
  </si>
  <si>
    <t>Honoraranteil Vorplanung (Lph 2 gemäß § 39 HOAI)</t>
  </si>
  <si>
    <t>Honorar Vorplanung (Lph 2 gemäß § 39 HOAI)</t>
  </si>
  <si>
    <t>Die Gesamthonorare werden über einen Honorarrechner für die jeweiligen anrechenbaren Kosten ermittelt.</t>
  </si>
  <si>
    <t>Fachplanung Technische Ausrüstung gemäß § 55 HOAI</t>
  </si>
  <si>
    <t>Honoraranteil Vorplanung (Lph 2 gemäß § 55 HOAI)</t>
  </si>
  <si>
    <t>Honorar Vorplanung (Lph 2 gemäß § 55 HOAI)</t>
  </si>
  <si>
    <t>Zuschläge für Sonderleistungen</t>
  </si>
  <si>
    <t>Stück</t>
  </si>
  <si>
    <t>Fassadenschnitt M 1:50 (Anzahl)</t>
  </si>
  <si>
    <t>Honorar für Fassadenschnitte</t>
  </si>
  <si>
    <t>Pauschalzuschlag für weitere Zusatzleistungen</t>
  </si>
  <si>
    <t>Honorar für weitere Zusatzleistungen</t>
  </si>
  <si>
    <t>Euro (netto)</t>
  </si>
  <si>
    <t>Aufteilung der Wettbewerbssumme</t>
  </si>
  <si>
    <t>Anzahl Teilnehmer</t>
  </si>
  <si>
    <t>Teilnehmer</t>
  </si>
  <si>
    <t>Aufwandsentschädigung</t>
  </si>
  <si>
    <t>1. Preis</t>
  </si>
  <si>
    <t>2. Preis</t>
  </si>
  <si>
    <t>3. Preis</t>
  </si>
  <si>
    <t>2 Anerkennungen à</t>
  </si>
  <si>
    <t>Summe Preisgelder</t>
  </si>
  <si>
    <t>Summe Aufwandsentschädigungen</t>
  </si>
  <si>
    <t>Preisgelder (Standardaufteilung nach Anlage II (3) RPW</t>
  </si>
  <si>
    <t>Fläche für städtebauliche Leistungen</t>
  </si>
  <si>
    <t>ha</t>
  </si>
  <si>
    <t>Aufwandsentschädigung je Teilnehmer (gerundet)</t>
  </si>
  <si>
    <t>Städtebaulicher Entwurf gemäß AHO 42</t>
  </si>
  <si>
    <t>Honoraranteil Vorplanung (Lph 1-2 gemäß AHO 42)</t>
  </si>
  <si>
    <t>Honorar Vorplanung (Lph 1-2 gemäß AHO 42)</t>
  </si>
  <si>
    <t>Gesamthonorar (Stundensatz 115 Euro/h)</t>
  </si>
  <si>
    <t>h</t>
  </si>
  <si>
    <t>Gesamtaufwand (Mittelsatz)</t>
  </si>
  <si>
    <t>Komplexität (Honorarzone)</t>
  </si>
  <si>
    <t>III</t>
  </si>
  <si>
    <t>Gesamthonorar (Mittelsatz)</t>
  </si>
  <si>
    <t>Grünordnungsplan gemäß § 24 HOAI</t>
  </si>
  <si>
    <t>Bei städtebaulichen Wettbewerben:</t>
  </si>
  <si>
    <t>Bei hochbaulichen, freiraumplanerischen Wettbewerben:</t>
  </si>
  <si>
    <t>IV</t>
  </si>
  <si>
    <t>Honoraranteil Vorplanung (Lph 3 gemäß § 24 HOAI)</t>
  </si>
  <si>
    <t>Honorar Vorplanung (Lph 3 gemäß § 24 HOAI)</t>
  </si>
  <si>
    <t>Alle gelb hinterlegten Felder sind ausfüllbar, alle anderen Angaben berechnen sich automatisch.</t>
  </si>
  <si>
    <t>Wettbewerbssumme</t>
  </si>
  <si>
    <t>BGF für Bauwerk</t>
  </si>
  <si>
    <t>m²</t>
  </si>
  <si>
    <t>Freifläche</t>
  </si>
  <si>
    <t>Kostenkennwert Bauwerk</t>
  </si>
  <si>
    <t>Kostenkennwert Freianlagen</t>
  </si>
  <si>
    <t>€/m² (brutto)</t>
  </si>
  <si>
    <t>€/m² BGF (brutto)</t>
  </si>
  <si>
    <t>Umbauzuschlag</t>
  </si>
  <si>
    <t>weitere Zusatzleistungen: (z.B. Lupenräume o.ä.)</t>
  </si>
  <si>
    <t>Perspektivische Darstellungen DIN A3-Größe (Anzahl)</t>
  </si>
  <si>
    <t>Honorar für perspektivische Darstellungen</t>
  </si>
  <si>
    <t>Berechnung der Wettbewerbssumme 
für Planungswettbewerbe</t>
  </si>
  <si>
    <t>Euro (brutto)</t>
  </si>
  <si>
    <t>Wettbewerbssumme gesamt (gerundet) inkl. MwSt.</t>
  </si>
  <si>
    <t>Anteil Aufwandsentschädigung (0-50 %)</t>
  </si>
  <si>
    <t>Wettbewerbssumme gesamt ohne MwSt.</t>
  </si>
  <si>
    <t>Fachplanung Tragwerk gemäß § 51 HOAI</t>
  </si>
  <si>
    <t>Honoraranteil Vorplanung (Lph 2 gemäß § 51 HOAI)</t>
  </si>
  <si>
    <t>Honorar Vorplanung (Lph 2 gemäß § 51 HOAI)</t>
  </si>
  <si>
    <t>Anlage zu Praxishinweis 77</t>
  </si>
  <si>
    <r>
      <rPr>
        <b/>
        <sz val="16"/>
        <color theme="8"/>
        <rFont val="Arial"/>
        <family val="2"/>
      </rPr>
      <t xml:space="preserve">Einführung
</t>
    </r>
    <r>
      <rPr>
        <sz val="11"/>
        <color theme="1"/>
        <rFont val="Arial"/>
        <family val="2"/>
      </rPr>
      <t xml:space="preserve">
Die nachfolgende Musterberechnung für die Wettbewerbssumme soll die einheitliche und einfache Auslobung von Planungswettbewerben unterstützen. Die Berechnung setzt die Inhalte des Leitfadens für Wettbewerbsauslobungen um und ermöglicht bei Nutzung eine faire Gestaltung von Wettbewerbsverfahren sowie eine einfache und schnelle Abstimmung mit der Architektenkammer Nordrhein-Westfalen.
Teilweise werden verschiedene Varianten für verschiedene Wettbewerbsarten dargestellt, die je nach Bedarf genutzt werden können.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</si>
</sst>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color theme="1"/>
      <name val="Arial"/>
      <family val="2"/>
    </font>
    <font>
      <b/>
      <sz val="10"/>
      <color theme="1"/>
      <name val="Arial"/>
      <family val="2"/>
    </font>
    <font>
      <b/>
      <sz val="10"/>
      <color rgb="FFFF0000"/>
      <name val="Arial"/>
      <family val="2"/>
    </font>
    <font>
      <b/>
      <sz val="10"/>
      <name val="Arial"/>
      <family val="2"/>
    </font>
    <font>
      <b/>
      <sz val="10"/>
      <color theme="9"/>
      <name val="Arial"/>
      <family val="2"/>
    </font>
    <font>
      <b/>
      <sz val="11"/>
      <color theme="8"/>
      <name val="Arial"/>
      <family val="2"/>
    </font>
    <font>
      <sz val="11"/>
      <color theme="1"/>
      <name val="Arial"/>
      <family val="2"/>
    </font>
    <font>
      <b/>
      <sz val="16"/>
      <color theme="8"/>
      <name val="Arial"/>
      <family val="2"/>
    </font>
    <font>
      <b/>
      <sz val="24"/>
      <color theme="8"/>
      <name val="Arial"/>
      <family val="2"/>
    </font>
    <font>
      <b/>
      <sz val="14"/>
      <color theme="8"/>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8">
    <xf numFmtId="0" fontId="0" fillId="0" borderId="0" xfId="0"/>
    <xf numFmtId="0" fontId="1" fillId="0" borderId="0" xfId="0" applyFont="1"/>
    <xf numFmtId="4" fontId="1" fillId="0" borderId="0" xfId="0" applyNumberFormat="1" applyFont="1"/>
    <xf numFmtId="0" fontId="2" fillId="0" borderId="0" xfId="0" applyFont="1"/>
    <xf numFmtId="4" fontId="1" fillId="2" borderId="0" xfId="0" applyNumberFormat="1" applyFont="1" applyFill="1"/>
    <xf numFmtId="4" fontId="2" fillId="0" borderId="0" xfId="0" applyNumberFormat="1" applyFont="1"/>
    <xf numFmtId="0" fontId="1" fillId="2" borderId="0" xfId="0" applyFont="1" applyFill="1"/>
    <xf numFmtId="0" fontId="2" fillId="2" borderId="0" xfId="0" applyFont="1" applyFill="1"/>
    <xf numFmtId="0" fontId="4" fillId="0" borderId="0" xfId="0" applyFont="1"/>
    <xf numFmtId="0" fontId="1" fillId="2" borderId="0" xfId="0" applyFont="1" applyFill="1" applyAlignment="1">
      <alignment horizontal="right"/>
    </xf>
    <xf numFmtId="0" fontId="3" fillId="0" borderId="0" xfId="0" applyFont="1" applyAlignment="1">
      <alignment horizontal="left" wrapText="1"/>
    </xf>
    <xf numFmtId="0" fontId="5" fillId="0" borderId="0" xfId="0" applyFont="1" applyAlignment="1">
      <alignment horizontal="left" wrapText="1"/>
    </xf>
    <xf numFmtId="0" fontId="6" fillId="0" borderId="0" xfId="0" applyFont="1"/>
    <xf numFmtId="0" fontId="9" fillId="0" borderId="0" xfId="0" applyFont="1" applyAlignment="1">
      <alignment horizontal="left" vertical="top" wrapText="1"/>
    </xf>
    <xf numFmtId="0" fontId="10" fillId="0" borderId="0" xfId="0" applyFont="1" applyAlignment="1">
      <alignment horizontal="left" vertical="top" wrapText="1"/>
    </xf>
    <xf numFmtId="0" fontId="3" fillId="0" borderId="0" xfId="0" applyFont="1" applyAlignment="1">
      <alignment horizontal="left" wrapText="1"/>
    </xf>
    <xf numFmtId="0" fontId="9" fillId="0" borderId="0" xfId="0" applyFont="1" applyAlignment="1">
      <alignment horizontal="left" vertical="top" wrapText="1"/>
    </xf>
    <xf numFmtId="0" fontId="7" fillId="0" borderId="0" xfId="0" applyFont="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6"/>
  <sheetViews>
    <sheetView tabSelected="1" view="pageLayout" topLeftCell="A78" zoomScaleNormal="100" workbookViewId="0">
      <selection activeCell="A5" sqref="A5:C5"/>
    </sheetView>
  </sheetViews>
  <sheetFormatPr baseColWidth="10" defaultColWidth="9" defaultRowHeight="12.75" x14ac:dyDescent="0.35"/>
  <cols>
    <col min="1" max="1" width="53.1328125" style="1" bestFit="1" customWidth="1"/>
    <col min="2" max="2" width="12.265625" style="1" bestFit="1" customWidth="1"/>
    <col min="3" max="3" width="15.59765625" style="1" bestFit="1" customWidth="1"/>
    <col min="4" max="4" width="9" style="1"/>
    <col min="5" max="5" width="36.73046875" style="1" bestFit="1" customWidth="1"/>
    <col min="6" max="6" width="9" style="1"/>
    <col min="7" max="7" width="14.265625" style="1" bestFit="1" customWidth="1"/>
    <col min="8" max="16384" width="9" style="1"/>
  </cols>
  <sheetData>
    <row r="1" spans="1:3" ht="59.25" customHeight="1" x14ac:dyDescent="0.35">
      <c r="A1" s="16" t="s">
        <v>76</v>
      </c>
      <c r="B1" s="16"/>
      <c r="C1" s="16"/>
    </row>
    <row r="3" spans="1:3" ht="30" x14ac:dyDescent="0.35">
      <c r="A3" s="14" t="s">
        <v>84</v>
      </c>
      <c r="B3" s="13"/>
      <c r="C3" s="13"/>
    </row>
    <row r="5" spans="1:3" ht="173.25" customHeight="1" x14ac:dyDescent="0.35">
      <c r="A5" s="17" t="s">
        <v>85</v>
      </c>
      <c r="B5" s="17"/>
      <c r="C5" s="17"/>
    </row>
    <row r="7" spans="1:3" x14ac:dyDescent="0.35">
      <c r="A7" s="6" t="s">
        <v>63</v>
      </c>
      <c r="B7" s="6"/>
      <c r="C7" s="6"/>
    </row>
    <row r="9" spans="1:3" ht="13.9" x14ac:dyDescent="0.4">
      <c r="A9" s="12" t="s">
        <v>0</v>
      </c>
    </row>
    <row r="10" spans="1:3" x14ac:dyDescent="0.35">
      <c r="A10" s="1" t="s">
        <v>65</v>
      </c>
      <c r="B10" s="6">
        <v>1</v>
      </c>
      <c r="C10" s="1" t="s">
        <v>66</v>
      </c>
    </row>
    <row r="11" spans="1:3" x14ac:dyDescent="0.35">
      <c r="A11" s="1" t="s">
        <v>67</v>
      </c>
      <c r="B11" s="6">
        <v>1</v>
      </c>
      <c r="C11" s="1" t="s">
        <v>66</v>
      </c>
    </row>
    <row r="12" spans="1:3" x14ac:dyDescent="0.35">
      <c r="A12" s="1" t="s">
        <v>68</v>
      </c>
      <c r="B12" s="1">
        <f>(B15+B16)/B10</f>
        <v>2</v>
      </c>
      <c r="C12" s="1" t="s">
        <v>71</v>
      </c>
    </row>
    <row r="13" spans="1:3" x14ac:dyDescent="0.35">
      <c r="A13" s="1" t="s">
        <v>69</v>
      </c>
      <c r="B13" s="1">
        <f>B11/B17</f>
        <v>1</v>
      </c>
      <c r="C13" s="1" t="s">
        <v>70</v>
      </c>
    </row>
    <row r="15" spans="1:3" x14ac:dyDescent="0.35">
      <c r="A15" s="1" t="s">
        <v>1</v>
      </c>
      <c r="B15" s="4">
        <v>1</v>
      </c>
      <c r="C15" s="1" t="s">
        <v>4</v>
      </c>
    </row>
    <row r="16" spans="1:3" x14ac:dyDescent="0.35">
      <c r="A16" s="1" t="s">
        <v>2</v>
      </c>
      <c r="B16" s="4">
        <v>1</v>
      </c>
      <c r="C16" s="1" t="s">
        <v>4</v>
      </c>
    </row>
    <row r="17" spans="1:7" x14ac:dyDescent="0.35">
      <c r="A17" s="1" t="s">
        <v>3</v>
      </c>
      <c r="B17" s="4">
        <v>1</v>
      </c>
      <c r="C17" s="1" t="s">
        <v>4</v>
      </c>
    </row>
    <row r="18" spans="1:7" x14ac:dyDescent="0.35">
      <c r="B18" s="2"/>
    </row>
    <row r="19" spans="1:7" x14ac:dyDescent="0.35">
      <c r="A19" s="1" t="s">
        <v>1</v>
      </c>
      <c r="B19" s="2">
        <f t="shared" ref="B19:B20" si="0">B15/1.19</f>
        <v>0.84033613445378152</v>
      </c>
      <c r="C19" s="1" t="s">
        <v>5</v>
      </c>
    </row>
    <row r="20" spans="1:7" x14ac:dyDescent="0.35">
      <c r="A20" s="1" t="s">
        <v>2</v>
      </c>
      <c r="B20" s="2">
        <f t="shared" si="0"/>
        <v>0.84033613445378152</v>
      </c>
      <c r="C20" s="1" t="s">
        <v>5</v>
      </c>
    </row>
    <row r="21" spans="1:7" x14ac:dyDescent="0.35">
      <c r="A21" s="1" t="s">
        <v>3</v>
      </c>
      <c r="B21" s="2">
        <f>B17/1.19</f>
        <v>0.84033613445378152</v>
      </c>
      <c r="C21" s="1" t="s">
        <v>5</v>
      </c>
    </row>
    <row r="22" spans="1:7" x14ac:dyDescent="0.35">
      <c r="A22" s="1" t="s">
        <v>45</v>
      </c>
      <c r="B22" s="4">
        <v>1</v>
      </c>
      <c r="C22" s="1" t="s">
        <v>46</v>
      </c>
    </row>
    <row r="23" spans="1:7" x14ac:dyDescent="0.35">
      <c r="B23" s="2"/>
    </row>
    <row r="25" spans="1:7" ht="13.9" x14ac:dyDescent="0.4">
      <c r="A25" s="12" t="s">
        <v>6</v>
      </c>
    </row>
    <row r="26" spans="1:7" ht="13.15" x14ac:dyDescent="0.4">
      <c r="A26" s="1" t="s">
        <v>7</v>
      </c>
      <c r="B26" s="2">
        <f>B19+F27+F28*0.5</f>
        <v>1.365546218487395</v>
      </c>
      <c r="C26" s="1" t="s">
        <v>5</v>
      </c>
      <c r="E26" s="3" t="s">
        <v>13</v>
      </c>
    </row>
    <row r="27" spans="1:7" x14ac:dyDescent="0.35">
      <c r="A27" s="1" t="s">
        <v>8</v>
      </c>
      <c r="B27" s="2">
        <f>B21</f>
        <v>0.84033613445378152</v>
      </c>
      <c r="C27" s="1" t="s">
        <v>5</v>
      </c>
      <c r="E27" s="1" t="s">
        <v>11</v>
      </c>
      <c r="F27" s="2">
        <f>B19*0.25</f>
        <v>0.21008403361344538</v>
      </c>
      <c r="G27" s="1" t="s">
        <v>5</v>
      </c>
    </row>
    <row r="28" spans="1:7" x14ac:dyDescent="0.35">
      <c r="A28" s="1" t="s">
        <v>9</v>
      </c>
      <c r="B28" s="2">
        <f>B19*0.55+B20*0.1</f>
        <v>0.54621848739495804</v>
      </c>
      <c r="C28" s="1" t="s">
        <v>5</v>
      </c>
      <c r="E28" s="1" t="s">
        <v>12</v>
      </c>
      <c r="F28" s="2">
        <f>B20-F27</f>
        <v>0.63025210084033612</v>
      </c>
      <c r="G28" s="1" t="s">
        <v>5</v>
      </c>
    </row>
    <row r="29" spans="1:7" x14ac:dyDescent="0.35">
      <c r="A29" s="1" t="s">
        <v>10</v>
      </c>
      <c r="B29" s="2">
        <f>B20</f>
        <v>0.84033613445378152</v>
      </c>
      <c r="C29" s="1" t="s">
        <v>5</v>
      </c>
    </row>
    <row r="32" spans="1:7" ht="13.9" x14ac:dyDescent="0.4">
      <c r="A32" s="12" t="s">
        <v>14</v>
      </c>
    </row>
    <row r="33" spans="1:3" ht="26.25" customHeight="1" x14ac:dyDescent="0.4">
      <c r="A33" s="15" t="s">
        <v>23</v>
      </c>
      <c r="B33" s="15"/>
      <c r="C33" s="15"/>
    </row>
    <row r="34" spans="1:3" ht="13.15" x14ac:dyDescent="0.4">
      <c r="A34" s="10"/>
      <c r="B34" s="10"/>
      <c r="C34" s="10"/>
    </row>
    <row r="35" spans="1:3" ht="13.15" x14ac:dyDescent="0.4">
      <c r="A35" s="11" t="s">
        <v>58</v>
      </c>
      <c r="B35" s="10"/>
      <c r="C35" s="10"/>
    </row>
    <row r="36" spans="1:3" ht="13.15" x14ac:dyDescent="0.4">
      <c r="A36" s="3" t="s">
        <v>48</v>
      </c>
    </row>
    <row r="37" spans="1:3" x14ac:dyDescent="0.35">
      <c r="A37" s="1" t="s">
        <v>54</v>
      </c>
      <c r="B37" s="9" t="s">
        <v>55</v>
      </c>
    </row>
    <row r="38" spans="1:3" x14ac:dyDescent="0.35">
      <c r="A38" s="1" t="s">
        <v>53</v>
      </c>
      <c r="B38" s="4">
        <v>100</v>
      </c>
      <c r="C38" s="1" t="s">
        <v>52</v>
      </c>
    </row>
    <row r="39" spans="1:3" x14ac:dyDescent="0.35">
      <c r="A39" s="1" t="s">
        <v>51</v>
      </c>
      <c r="B39" s="2">
        <f>B38*115</f>
        <v>11500</v>
      </c>
      <c r="C39" s="1" t="s">
        <v>33</v>
      </c>
    </row>
    <row r="40" spans="1:3" x14ac:dyDescent="0.35">
      <c r="A40" s="1" t="s">
        <v>49</v>
      </c>
      <c r="B40" s="1">
        <v>70</v>
      </c>
      <c r="C40" s="1" t="s">
        <v>16</v>
      </c>
    </row>
    <row r="41" spans="1:3" ht="13.15" x14ac:dyDescent="0.4">
      <c r="A41" s="3" t="s">
        <v>50</v>
      </c>
      <c r="B41" s="5">
        <f>B39*B40/100</f>
        <v>8050</v>
      </c>
      <c r="C41" s="3" t="s">
        <v>33</v>
      </c>
    </row>
    <row r="43" spans="1:3" ht="13.15" x14ac:dyDescent="0.4">
      <c r="A43" s="3" t="s">
        <v>57</v>
      </c>
    </row>
    <row r="44" spans="1:3" x14ac:dyDescent="0.35">
      <c r="A44" s="1" t="s">
        <v>54</v>
      </c>
      <c r="B44" s="9" t="s">
        <v>55</v>
      </c>
    </row>
    <row r="45" spans="1:3" x14ac:dyDescent="0.35">
      <c r="A45" s="1" t="s">
        <v>56</v>
      </c>
      <c r="B45" s="4">
        <v>10000</v>
      </c>
      <c r="C45" s="1" t="s">
        <v>33</v>
      </c>
    </row>
    <row r="46" spans="1:3" x14ac:dyDescent="0.35">
      <c r="A46" s="1" t="s">
        <v>61</v>
      </c>
      <c r="B46" s="1">
        <v>50</v>
      </c>
      <c r="C46" s="1" t="s">
        <v>16</v>
      </c>
    </row>
    <row r="47" spans="1:3" ht="13.15" x14ac:dyDescent="0.4">
      <c r="A47" s="3" t="s">
        <v>62</v>
      </c>
      <c r="B47" s="5">
        <f>B45*B46/100</f>
        <v>5000</v>
      </c>
      <c r="C47" s="3" t="s">
        <v>33</v>
      </c>
    </row>
    <row r="49" spans="1:3" ht="13.15" x14ac:dyDescent="0.4">
      <c r="A49" s="11" t="s">
        <v>59</v>
      </c>
      <c r="B49" s="10"/>
      <c r="C49" s="10"/>
    </row>
    <row r="50" spans="1:3" ht="13.15" x14ac:dyDescent="0.4">
      <c r="A50" s="3" t="s">
        <v>15</v>
      </c>
    </row>
    <row r="51" spans="1:3" x14ac:dyDescent="0.35">
      <c r="A51" s="1" t="s">
        <v>54</v>
      </c>
      <c r="B51" s="9" t="s">
        <v>60</v>
      </c>
    </row>
    <row r="52" spans="1:3" x14ac:dyDescent="0.35">
      <c r="A52" s="1" t="s">
        <v>56</v>
      </c>
      <c r="B52" s="4">
        <v>10000</v>
      </c>
      <c r="C52" s="1" t="s">
        <v>33</v>
      </c>
    </row>
    <row r="53" spans="1:3" x14ac:dyDescent="0.35">
      <c r="A53" s="1" t="s">
        <v>18</v>
      </c>
      <c r="B53" s="1">
        <v>7</v>
      </c>
      <c r="C53" s="1" t="s">
        <v>16</v>
      </c>
    </row>
    <row r="54" spans="1:3" x14ac:dyDescent="0.35">
      <c r="A54" s="1" t="s">
        <v>72</v>
      </c>
      <c r="B54" s="6">
        <v>10</v>
      </c>
      <c r="C54" s="1" t="s">
        <v>16</v>
      </c>
    </row>
    <row r="55" spans="1:3" ht="13.15" x14ac:dyDescent="0.4">
      <c r="A55" s="3" t="s">
        <v>19</v>
      </c>
      <c r="B55" s="5">
        <f>(B52*B53/100)*(1+B54/100)</f>
        <v>770.00000000000011</v>
      </c>
      <c r="C55" s="3" t="s">
        <v>33</v>
      </c>
    </row>
    <row r="57" spans="1:3" ht="13.15" x14ac:dyDescent="0.4">
      <c r="A57" s="3" t="s">
        <v>20</v>
      </c>
    </row>
    <row r="58" spans="1:3" x14ac:dyDescent="0.35">
      <c r="A58" s="1" t="s">
        <v>54</v>
      </c>
      <c r="B58" s="9" t="s">
        <v>60</v>
      </c>
    </row>
    <row r="59" spans="1:3" x14ac:dyDescent="0.35">
      <c r="A59" s="1" t="s">
        <v>56</v>
      </c>
      <c r="B59" s="4">
        <v>10000</v>
      </c>
      <c r="C59" s="1" t="s">
        <v>33</v>
      </c>
    </row>
    <row r="60" spans="1:3" x14ac:dyDescent="0.35">
      <c r="A60" s="1" t="s">
        <v>21</v>
      </c>
      <c r="B60" s="1">
        <v>10</v>
      </c>
      <c r="C60" s="1" t="s">
        <v>16</v>
      </c>
    </row>
    <row r="61" spans="1:3" x14ac:dyDescent="0.35">
      <c r="A61" s="1" t="s">
        <v>72</v>
      </c>
      <c r="B61" s="6">
        <v>10</v>
      </c>
      <c r="C61" s="1" t="s">
        <v>16</v>
      </c>
    </row>
    <row r="62" spans="1:3" ht="13.15" x14ac:dyDescent="0.4">
      <c r="A62" s="3" t="s">
        <v>22</v>
      </c>
      <c r="B62" s="5">
        <f>(B59*B60/100)*(1+B61/100)</f>
        <v>1100</v>
      </c>
      <c r="C62" s="3" t="s">
        <v>33</v>
      </c>
    </row>
    <row r="64" spans="1:3" ht="13.15" x14ac:dyDescent="0.4">
      <c r="A64" s="3" t="s">
        <v>81</v>
      </c>
    </row>
    <row r="65" spans="1:3" x14ac:dyDescent="0.35">
      <c r="A65" s="1" t="s">
        <v>54</v>
      </c>
      <c r="B65" s="9" t="s">
        <v>55</v>
      </c>
    </row>
    <row r="66" spans="1:3" x14ac:dyDescent="0.35">
      <c r="A66" s="1" t="s">
        <v>56</v>
      </c>
      <c r="B66" s="4">
        <v>10000</v>
      </c>
      <c r="C66" s="1" t="s">
        <v>33</v>
      </c>
    </row>
    <row r="67" spans="1:3" x14ac:dyDescent="0.35">
      <c r="A67" s="1" t="s">
        <v>82</v>
      </c>
      <c r="B67" s="1">
        <v>20</v>
      </c>
      <c r="C67" s="1" t="s">
        <v>16</v>
      </c>
    </row>
    <row r="68" spans="1:3" x14ac:dyDescent="0.35">
      <c r="A68" s="1" t="s">
        <v>72</v>
      </c>
      <c r="B68" s="6">
        <v>10</v>
      </c>
      <c r="C68" s="1" t="s">
        <v>16</v>
      </c>
    </row>
    <row r="69" spans="1:3" ht="13.15" x14ac:dyDescent="0.4">
      <c r="A69" s="3" t="s">
        <v>83</v>
      </c>
      <c r="B69" s="5">
        <f>(B66*B67/100)*(1+B68/100)</f>
        <v>2200</v>
      </c>
      <c r="C69" s="3" t="s">
        <v>33</v>
      </c>
    </row>
    <row r="71" spans="1:3" ht="13.15" x14ac:dyDescent="0.4">
      <c r="A71" s="3" t="s">
        <v>24</v>
      </c>
    </row>
    <row r="72" spans="1:3" x14ac:dyDescent="0.35">
      <c r="A72" s="1" t="s">
        <v>54</v>
      </c>
      <c r="B72" s="9" t="s">
        <v>55</v>
      </c>
    </row>
    <row r="73" spans="1:3" x14ac:dyDescent="0.35">
      <c r="A73" s="1" t="s">
        <v>56</v>
      </c>
      <c r="B73" s="4">
        <v>10000</v>
      </c>
      <c r="C73" s="1" t="s">
        <v>33</v>
      </c>
    </row>
    <row r="74" spans="1:3" x14ac:dyDescent="0.35">
      <c r="A74" s="1" t="s">
        <v>25</v>
      </c>
      <c r="B74" s="1">
        <v>9</v>
      </c>
      <c r="C74" s="1" t="s">
        <v>16</v>
      </c>
    </row>
    <row r="75" spans="1:3" x14ac:dyDescent="0.35">
      <c r="A75" s="1" t="s">
        <v>72</v>
      </c>
      <c r="B75" s="6">
        <v>10</v>
      </c>
      <c r="C75" s="1" t="s">
        <v>16</v>
      </c>
    </row>
    <row r="76" spans="1:3" ht="13.15" x14ac:dyDescent="0.4">
      <c r="A76" s="3" t="s">
        <v>26</v>
      </c>
      <c r="B76" s="5">
        <f>(B73*B74/100)*(1+B75/100)</f>
        <v>990.00000000000011</v>
      </c>
      <c r="C76" s="3" t="s">
        <v>33</v>
      </c>
    </row>
    <row r="79" spans="1:3" ht="13.9" x14ac:dyDescent="0.4">
      <c r="A79" s="12" t="s">
        <v>27</v>
      </c>
    </row>
    <row r="80" spans="1:3" ht="13.15" x14ac:dyDescent="0.4">
      <c r="A80" s="3" t="s">
        <v>29</v>
      </c>
      <c r="B80" s="6">
        <v>1</v>
      </c>
      <c r="C80" s="1" t="s">
        <v>28</v>
      </c>
    </row>
    <row r="81" spans="1:3" ht="13.15" x14ac:dyDescent="0.4">
      <c r="A81" s="1" t="s">
        <v>30</v>
      </c>
      <c r="B81" s="5">
        <f>B80*2000</f>
        <v>2000</v>
      </c>
      <c r="C81" s="3" t="s">
        <v>33</v>
      </c>
    </row>
    <row r="82" spans="1:3" ht="13.15" x14ac:dyDescent="0.4">
      <c r="A82" s="3" t="s">
        <v>74</v>
      </c>
      <c r="B82" s="6">
        <v>1</v>
      </c>
      <c r="C82" s="1" t="s">
        <v>28</v>
      </c>
    </row>
    <row r="83" spans="1:3" ht="13.15" x14ac:dyDescent="0.4">
      <c r="A83" s="1" t="s">
        <v>75</v>
      </c>
      <c r="B83" s="5">
        <f>B82*3000</f>
        <v>3000</v>
      </c>
      <c r="C83" s="3" t="s">
        <v>33</v>
      </c>
    </row>
    <row r="84" spans="1:3" ht="13.15" x14ac:dyDescent="0.4">
      <c r="A84" s="7" t="s">
        <v>73</v>
      </c>
      <c r="B84" s="6">
        <v>1</v>
      </c>
      <c r="C84" s="1" t="s">
        <v>28</v>
      </c>
    </row>
    <row r="85" spans="1:3" x14ac:dyDescent="0.35">
      <c r="A85" s="1" t="s">
        <v>31</v>
      </c>
      <c r="B85" s="4">
        <v>0</v>
      </c>
      <c r="C85" s="1" t="s">
        <v>17</v>
      </c>
    </row>
    <row r="86" spans="1:3" ht="13.15" x14ac:dyDescent="0.4">
      <c r="A86" s="1" t="s">
        <v>32</v>
      </c>
      <c r="B86" s="5">
        <f>B85*B84</f>
        <v>0</v>
      </c>
      <c r="C86" s="3" t="s">
        <v>33</v>
      </c>
    </row>
    <row r="89" spans="1:3" ht="13.9" x14ac:dyDescent="0.4">
      <c r="A89" s="12" t="s">
        <v>64</v>
      </c>
    </row>
    <row r="90" spans="1:3" x14ac:dyDescent="0.35">
      <c r="A90" s="1" t="s">
        <v>80</v>
      </c>
      <c r="B90" s="2">
        <f>B86+B83+B81+B76+B69+B62+B55+B47+B41</f>
        <v>23110</v>
      </c>
      <c r="C90" s="1" t="s">
        <v>33</v>
      </c>
    </row>
    <row r="91" spans="1:3" ht="13.15" x14ac:dyDescent="0.4">
      <c r="A91" s="3" t="s">
        <v>78</v>
      </c>
      <c r="B91" s="5">
        <f>MAX(10000,ROUNDUP(B90*1.19,-3))</f>
        <v>28000</v>
      </c>
      <c r="C91" s="3" t="s">
        <v>77</v>
      </c>
    </row>
    <row r="92" spans="1:3" ht="13.15" x14ac:dyDescent="0.4">
      <c r="A92" s="3"/>
      <c r="B92" s="5"/>
      <c r="C92" s="3"/>
    </row>
    <row r="94" spans="1:3" ht="13.9" x14ac:dyDescent="0.4">
      <c r="A94" s="12" t="s">
        <v>34</v>
      </c>
    </row>
    <row r="95" spans="1:3" ht="13.15" x14ac:dyDescent="0.4">
      <c r="A95" s="8" t="s">
        <v>37</v>
      </c>
    </row>
    <row r="96" spans="1:3" x14ac:dyDescent="0.35">
      <c r="A96" s="1" t="s">
        <v>79</v>
      </c>
      <c r="B96" s="6">
        <v>0</v>
      </c>
      <c r="C96" s="1" t="s">
        <v>16</v>
      </c>
    </row>
    <row r="97" spans="1:3" x14ac:dyDescent="0.35">
      <c r="A97" s="1" t="s">
        <v>35</v>
      </c>
      <c r="B97" s="6">
        <v>10</v>
      </c>
      <c r="C97" s="1" t="s">
        <v>36</v>
      </c>
    </row>
    <row r="98" spans="1:3" x14ac:dyDescent="0.35">
      <c r="A98" s="1" t="s">
        <v>47</v>
      </c>
      <c r="B98" s="2">
        <f>ROUNDDOWN((B91*B96/100)/B97,-3)</f>
        <v>0</v>
      </c>
      <c r="C98" s="1" t="s">
        <v>77</v>
      </c>
    </row>
    <row r="99" spans="1:3" ht="13.15" x14ac:dyDescent="0.4">
      <c r="A99" s="3" t="s">
        <v>43</v>
      </c>
      <c r="B99" s="5">
        <f>B98*B97</f>
        <v>0</v>
      </c>
      <c r="C99" s="3" t="s">
        <v>77</v>
      </c>
    </row>
    <row r="101" spans="1:3" ht="13.15" x14ac:dyDescent="0.4">
      <c r="A101" s="3" t="s">
        <v>44</v>
      </c>
    </row>
    <row r="102" spans="1:3" x14ac:dyDescent="0.35">
      <c r="A102" s="1" t="s">
        <v>38</v>
      </c>
      <c r="B102" s="2">
        <f>0.4*(B$91-B$97*B$98)</f>
        <v>11200</v>
      </c>
      <c r="C102" s="1" t="s">
        <v>77</v>
      </c>
    </row>
    <row r="103" spans="1:3" x14ac:dyDescent="0.35">
      <c r="A103" s="1" t="s">
        <v>39</v>
      </c>
      <c r="B103" s="2">
        <f>0.25*(B$91-B$97*B$98)</f>
        <v>7000</v>
      </c>
      <c r="C103" s="1" t="s">
        <v>77</v>
      </c>
    </row>
    <row r="104" spans="1:3" x14ac:dyDescent="0.35">
      <c r="A104" s="1" t="s">
        <v>40</v>
      </c>
      <c r="B104" s="2">
        <f>0.15*(B$91-B$97*B$98)</f>
        <v>4200</v>
      </c>
      <c r="C104" s="1" t="s">
        <v>77</v>
      </c>
    </row>
    <row r="105" spans="1:3" x14ac:dyDescent="0.35">
      <c r="A105" s="1" t="s">
        <v>41</v>
      </c>
      <c r="B105" s="2">
        <f>0.1*(B$91-B$97*B$98)</f>
        <v>2800</v>
      </c>
      <c r="C105" s="1" t="s">
        <v>77</v>
      </c>
    </row>
    <row r="106" spans="1:3" ht="13.15" x14ac:dyDescent="0.4">
      <c r="A106" s="3" t="s">
        <v>42</v>
      </c>
      <c r="B106" s="5">
        <f>B102+B103+B104+B105*2</f>
        <v>28000</v>
      </c>
      <c r="C106" s="3" t="s">
        <v>77</v>
      </c>
    </row>
  </sheetData>
  <mergeCells count="3">
    <mergeCell ref="A33:C33"/>
    <mergeCell ref="A1:C1"/>
    <mergeCell ref="A5:C5"/>
  </mergeCells>
  <pageMargins left="0.7" right="0.7" top="1.2083333333333333" bottom="0.75" header="0.3" footer="0.3"/>
  <pageSetup paperSize="9" orientation="portrait" r:id="rId1"/>
  <headerFooter>
    <oddHeader>&amp;R&amp;G</oddHeader>
    <oddFooter>&amp;L&amp;"Arial,Standard"&amp;8Stand: 06.12.2023&amp;R&amp;"Arial,Standard"&amp;8Seite &amp;P/&amp;N</oddFooter>
  </headerFooter>
  <rowBreaks count="2" manualBreakCount="2">
    <brk id="30" max="2" man="1"/>
    <brk id="77" max="2"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Berechnungsformblatt</vt:lpstr>
      <vt:lpstr>Berechnungsformblatt!Druckbereich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Dern, Christine (AKNW)</dc:creator>
  <cp:lastModifiedBy>Dern, Christine (AKNW)</cp:lastModifiedBy>
  <cp:lastPrinted>2023-12-06T16:12:01Z</cp:lastPrinted>
  <dcterms:created xsi:type="dcterms:W3CDTF">2015-06-05T18:19:34Z</dcterms:created>
  <dcterms:modified xsi:type="dcterms:W3CDTF">2023-12-06T16:30:00Z</dcterms:modified>
</cp:coreProperties>
</file>