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B:\PundB\01_Gremien\03_Ausschüsse\A-Wettbewerb und Vergabe\02_Sonstige Themen des Ausschusses\05_Aufträge aus dem Ausschuss\Musterdokumente\Muster für Wettbewerbe\"/>
    </mc:Choice>
  </mc:AlternateContent>
  <xr:revisionPtr revIDLastSave="0" documentId="13_ncr:1_{723FB279-B5D9-4716-A552-2A45A1A6A106}" xr6:coauthVersionLast="47" xr6:coauthVersionMax="47" xr10:uidLastSave="{00000000-0000-0000-0000-000000000000}"/>
  <bookViews>
    <workbookView xWindow="-28920" yWindow="-120" windowWidth="29040" windowHeight="15840" xr2:uid="{00000000-000D-0000-FFFF-FFFF00000000}"/>
  </bookViews>
  <sheets>
    <sheet name="Berechnungsformblatt" sheetId="1" r:id="rId1"/>
  </sheets>
  <definedNames>
    <definedName name="_xlnm.Print_Area" localSheetId="0">Berechnungsformblatt!$A$1:$C$106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 l="1"/>
  <c r="B69" i="1"/>
  <c r="B62" i="1"/>
  <c r="B55" i="1"/>
  <c r="B13" i="1"/>
  <c r="B12" i="1"/>
  <c r="B47" i="1"/>
  <c r="B39" i="1"/>
  <c r="B41" i="1" s="1"/>
  <c r="B86" i="1"/>
  <c r="B81" i="1"/>
  <c r="B83" i="1"/>
  <c r="B20" i="1"/>
  <c r="B29" i="1" s="1"/>
  <c r="B19" i="1"/>
  <c r="F27" i="1" s="1"/>
  <c r="B21" i="1"/>
  <c r="B27" i="1" s="1"/>
  <c r="B90" i="1" l="1"/>
  <c r="B91" i="1" s="1"/>
  <c r="F28" i="1"/>
  <c r="B26" i="1" s="1"/>
  <c r="B28" i="1"/>
  <c r="B98" i="1" l="1"/>
  <c r="B99" i="1" s="1"/>
  <c r="B104" i="1" l="1"/>
  <c r="B105" i="1"/>
  <c r="B103" i="1"/>
  <c r="B102" i="1"/>
  <c r="B106" i="1" l="1"/>
</calcChain>
</file>

<file path=xl/sharedStrings.xml><?xml version="1.0" encoding="utf-8"?>
<sst xmlns="http://schemas.openxmlformats.org/spreadsheetml/2006/main" count="150" uniqueCount="86">
  <si>
    <t>Grundlagen</t>
  </si>
  <si>
    <t>Kosten für Bauwerk - Baukonstruktion (KG 300)</t>
  </si>
  <si>
    <t>Kosten für Bauwerk - Technische Anlagen (KG 400)</t>
  </si>
  <si>
    <t>Kosten für Außenanlagen und Freiflächen (KG 500)</t>
  </si>
  <si>
    <t>Mio. Euro (brutto)</t>
  </si>
  <si>
    <t>Mio. Euro (netto)</t>
  </si>
  <si>
    <t>Anrechenbare Kosten</t>
  </si>
  <si>
    <t>Objektplanung Gebäude und Innenräume gemäß § 33 HOAI</t>
  </si>
  <si>
    <t>Objektplanung Freianlagen gemäß § 38 HOAI</t>
  </si>
  <si>
    <t>Fachplanung Tragwerksplanung gemäß § 50 HOAI</t>
  </si>
  <si>
    <t>Fachplanung Technische Ausrüstung gemäß § 54 HOAI</t>
  </si>
  <si>
    <t>vollständig anrechenbar (25 % von KG 300):</t>
  </si>
  <si>
    <t>zur Hälfte anrechenbar (Rest von KG 400):</t>
  </si>
  <si>
    <t>Nebenrechnung § 33 HOAI (zu KG 400)</t>
  </si>
  <si>
    <t>Honorarberechnung</t>
  </si>
  <si>
    <t>Objektplanung Gebäude und Innenräume gemäß § 34 HOAI</t>
  </si>
  <si>
    <t>%</t>
  </si>
  <si>
    <t>Euro</t>
  </si>
  <si>
    <t>Honoraranteil Vorplanung (Lph 2 gemäß § 34 HOAI)</t>
  </si>
  <si>
    <t>Honorar Vorplanung (Lph 2 gemäß § 34 HOAI)</t>
  </si>
  <si>
    <t>Objektplanung Freianlagen gemäß § 39 HOAI</t>
  </si>
  <si>
    <t>Honoraranteil Vorplanung (Lph 2 gemäß § 39 HOAI)</t>
  </si>
  <si>
    <t>Honorar Vorplanung (Lph 2 gemäß § 39 HOAI)</t>
  </si>
  <si>
    <t>Die Gesamthonorare werden über einen Honorarrechner für die jeweiligen anrechenbaren Kosten ermittelt.</t>
  </si>
  <si>
    <t>Fachplanung Technische Ausrüstung gemäß § 55 HOAI</t>
  </si>
  <si>
    <t>Honoraranteil Vorplanung (Lph 2 gemäß § 55 HOAI)</t>
  </si>
  <si>
    <t>Honorar Vorplanung (Lph 2 gemäß § 55 HOAI)</t>
  </si>
  <si>
    <t>Zuschläge für Sonderleistungen</t>
  </si>
  <si>
    <t>Stück</t>
  </si>
  <si>
    <t>Fassadenschnitt M 1:50 (Anzahl)</t>
  </si>
  <si>
    <t>Honorar für Fassadenschnitte</t>
  </si>
  <si>
    <t>Pauschalzuschlag für weitere Zusatzleistungen</t>
  </si>
  <si>
    <t>Honorar für weitere Zusatzleistungen</t>
  </si>
  <si>
    <t>Euro (netto)</t>
  </si>
  <si>
    <t>Aufteilung der Wettbewerbssumme</t>
  </si>
  <si>
    <t>Anzahl Teilnehmer</t>
  </si>
  <si>
    <t>Teilnehmer</t>
  </si>
  <si>
    <t>Aufwandsentschädigung</t>
  </si>
  <si>
    <t>1. Preis</t>
  </si>
  <si>
    <t>2. Preis</t>
  </si>
  <si>
    <t>3. Preis</t>
  </si>
  <si>
    <t>2 Anerkennungen à</t>
  </si>
  <si>
    <t>Summe Preisgelder</t>
  </si>
  <si>
    <t>Summe Aufwandsentschädigungen</t>
  </si>
  <si>
    <t>Preisgelder (Standardaufteilung nach Anlage II (3) RPW</t>
  </si>
  <si>
    <t>Fläche für städtebauliche Leistungen</t>
  </si>
  <si>
    <t>ha</t>
  </si>
  <si>
    <t>Aufwandsentschädigung je Teilnehmer (gerundet)</t>
  </si>
  <si>
    <t>Städtebaulicher Entwurf gemäß AHO 42</t>
  </si>
  <si>
    <t>Honoraranteil Vorplanung (Lph 1-2 gemäß AHO 42)</t>
  </si>
  <si>
    <t>Honorar Vorplanung (Lph 1-2 gemäß AHO 42)</t>
  </si>
  <si>
    <t>Gesamthonorar (Stundensatz 115 Euro/h)</t>
  </si>
  <si>
    <t>h</t>
  </si>
  <si>
    <t>Gesamtaufwand (Mittelsatz)</t>
  </si>
  <si>
    <t>Komplexität (Honorarzone)</t>
  </si>
  <si>
    <t>III</t>
  </si>
  <si>
    <t>Gesamthonorar (Mittelsatz)</t>
  </si>
  <si>
    <t>Grünordnungsplan gemäß § 24 HOAI</t>
  </si>
  <si>
    <t>Bei städtebaulichen Wettbewerben:</t>
  </si>
  <si>
    <t>Bei hochbaulichen, freiraumplanerischen Wettbewerben:</t>
  </si>
  <si>
    <t>IV</t>
  </si>
  <si>
    <t>Honoraranteil Vorplanung (Lph 3 gemäß § 24 HOAI)</t>
  </si>
  <si>
    <t>Honorar Vorplanung (Lph 3 gemäß § 24 HOAI)</t>
  </si>
  <si>
    <t>Alle gelb hinterlegten Felder sind ausfüllbar, alle anderen Angaben berechnen sich automatisch.</t>
  </si>
  <si>
    <t>Wettbewerbssumme</t>
  </si>
  <si>
    <t>BGF für Bauwerk</t>
  </si>
  <si>
    <t>m²</t>
  </si>
  <si>
    <t>Freifläche</t>
  </si>
  <si>
    <t>Kostenkennwert Bauwerk</t>
  </si>
  <si>
    <t>Kostenkennwert Freianlagen</t>
  </si>
  <si>
    <t>€/m² (brutto)</t>
  </si>
  <si>
    <t>€/m² BGF (brutto)</t>
  </si>
  <si>
    <t>Umbauzuschlag</t>
  </si>
  <si>
    <t>Perspektivische Darstellungen DIN A3-Größe (Anzahl)</t>
  </si>
  <si>
    <t>Honorar für perspektivische Darstellungen</t>
  </si>
  <si>
    <t>Berechnung der Wettbewerbssumme 
für Planungswettbewerbe</t>
  </si>
  <si>
    <t>Euro (brutto)</t>
  </si>
  <si>
    <t>Wettbewerbssumme gesamt (gerundet) inkl. MwSt.</t>
  </si>
  <si>
    <t>Anteil Aufwandsentschädigung (0-50 %)</t>
  </si>
  <si>
    <t>Wettbewerbssumme gesamt ohne MwSt.</t>
  </si>
  <si>
    <t>Fachplanung Tragwerk gemäß § 51 HOAI</t>
  </si>
  <si>
    <t>Honoraranteil Vorplanung (Lph 2 gemäß § 51 HOAI)</t>
  </si>
  <si>
    <t>Honorar Vorplanung (Lph 2 gemäß § 51 HOAI)</t>
  </si>
  <si>
    <t>Anlage zu Praxishinweis 77</t>
  </si>
  <si>
    <t>weitere Zusatzleistungen: xxx</t>
  </si>
  <si>
    <r>
      <rPr>
        <b/>
        <sz val="16"/>
        <color theme="8"/>
        <rFont val="Arial"/>
        <family val="2"/>
      </rPr>
      <t xml:space="preserve">Einführung
</t>
    </r>
    <r>
      <rPr>
        <sz val="11"/>
        <color theme="1"/>
        <rFont val="Arial"/>
        <family val="2"/>
      </rPr>
      <t xml:space="preserve">
Die nachfolgende Musterberechnung für die Wettbewerbssumme soll die einheitliche und einfache Auslobung von Planungswettbewerben unterstützen. Die Berechnung setzt die Inhalte des Leitfadens für Wettbewerbsauslobungen um und ermöglicht bei Nutzung eine faire Gestaltung von Wettbewerbsverfahren sowie eine einfache und schnelle Abstimmung mit der Architektenkammer Nordrhein-Westfalen.
Die Zeilen sind je nach Bedarf anzupassen (z.B. in Bezug auf die beteiligten Leistungsbilder).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</si>
</sst>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0"/>
      <color theme="1"/>
      <name val="Arial"/>
      <family val="2"/>
    </font>
    <font>
      <b/>
      <sz val="10"/>
      <color rgb="FFFF0000"/>
      <name val="Arial"/>
      <family val="2"/>
    </font>
    <font>
      <b/>
      <sz val="10"/>
      <name val="Arial"/>
      <family val="2"/>
    </font>
    <font>
      <b/>
      <sz val="10"/>
      <color theme="9"/>
      <name val="Arial"/>
      <family val="2"/>
    </font>
    <font>
      <b/>
      <sz val="11"/>
      <color theme="8"/>
      <name val="Arial"/>
      <family val="2"/>
    </font>
    <font>
      <sz val="11"/>
      <color theme="1"/>
      <name val="Arial"/>
      <family val="2"/>
    </font>
    <font>
      <b/>
      <sz val="16"/>
      <color theme="8"/>
      <name val="Arial"/>
      <family val="2"/>
    </font>
    <font>
      <b/>
      <sz val="24"/>
      <color theme="8"/>
      <name val="Arial"/>
      <family val="2"/>
    </font>
    <font>
      <b/>
      <sz val="14"/>
      <color theme="8"/>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4" fontId="1" fillId="0" borderId="0" xfId="0" applyNumberFormat="1" applyFont="1"/>
    <xf numFmtId="0" fontId="2" fillId="0" borderId="0" xfId="0" applyFont="1"/>
    <xf numFmtId="4" fontId="1" fillId="2" borderId="0" xfId="0" applyNumberFormat="1" applyFont="1" applyFill="1"/>
    <xf numFmtId="4" fontId="2" fillId="0" borderId="0" xfId="0" applyNumberFormat="1" applyFont="1"/>
    <xf numFmtId="0" fontId="1" fillId="2" borderId="0" xfId="0" applyFont="1" applyFill="1"/>
    <xf numFmtId="0" fontId="2" fillId="2" borderId="0" xfId="0" applyFont="1" applyFill="1"/>
    <xf numFmtId="0" fontId="4" fillId="0" borderId="0" xfId="0" applyFont="1"/>
    <xf numFmtId="0" fontId="1" fillId="2" borderId="0" xfId="0" applyFont="1" applyFill="1" applyAlignment="1">
      <alignment horizontal="right"/>
    </xf>
    <xf numFmtId="0" fontId="3" fillId="0" borderId="0" xfId="0" applyFont="1" applyAlignment="1">
      <alignment horizontal="left" wrapText="1"/>
    </xf>
    <xf numFmtId="0" fontId="5" fillId="0" borderId="0" xfId="0" applyFont="1" applyAlignment="1">
      <alignment horizontal="left" wrapText="1"/>
    </xf>
    <xf numFmtId="0" fontId="6" fillId="0" borderId="0" xfId="0" applyFont="1"/>
    <xf numFmtId="0" fontId="9"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wrapText="1"/>
    </xf>
    <xf numFmtId="0" fontId="9" fillId="0" borderId="0" xfId="0" applyFont="1" applyAlignment="1">
      <alignment horizontal="left" vertical="top" wrapText="1"/>
    </xf>
    <xf numFmtId="0" fontId="7"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6"/>
  <sheetViews>
    <sheetView tabSelected="1" view="pageLayout" zoomScaleNormal="100" workbookViewId="0">
      <selection activeCell="A5" sqref="A5:C5"/>
    </sheetView>
  </sheetViews>
  <sheetFormatPr baseColWidth="10" defaultColWidth="9" defaultRowHeight="12.75" x14ac:dyDescent="0.35"/>
  <cols>
    <col min="1" max="1" width="53.1328125" style="1" bestFit="1" customWidth="1"/>
    <col min="2" max="2" width="12.265625" style="1" bestFit="1" customWidth="1"/>
    <col min="3" max="3" width="15.59765625" style="1" bestFit="1" customWidth="1"/>
    <col min="4" max="4" width="9" style="1"/>
    <col min="5" max="5" width="36.73046875" style="1" bestFit="1" customWidth="1"/>
    <col min="6" max="6" width="9" style="1"/>
    <col min="7" max="7" width="14.265625" style="1" bestFit="1" customWidth="1"/>
    <col min="8" max="16384" width="9" style="1"/>
  </cols>
  <sheetData>
    <row r="1" spans="1:3" ht="59.25" customHeight="1" x14ac:dyDescent="0.35">
      <c r="A1" s="16" t="s">
        <v>75</v>
      </c>
      <c r="B1" s="16"/>
      <c r="C1" s="16"/>
    </row>
    <row r="3" spans="1:3" ht="30" x14ac:dyDescent="0.35">
      <c r="A3" s="14" t="s">
        <v>83</v>
      </c>
      <c r="B3" s="13"/>
      <c r="C3" s="13"/>
    </row>
    <row r="5" spans="1:3" ht="173.25" customHeight="1" x14ac:dyDescent="0.35">
      <c r="A5" s="17" t="s">
        <v>85</v>
      </c>
      <c r="B5" s="17"/>
      <c r="C5" s="17"/>
    </row>
    <row r="7" spans="1:3" x14ac:dyDescent="0.35">
      <c r="A7" s="6" t="s">
        <v>63</v>
      </c>
      <c r="B7" s="6"/>
      <c r="C7" s="6"/>
    </row>
    <row r="9" spans="1:3" ht="13.9" x14ac:dyDescent="0.4">
      <c r="A9" s="12" t="s">
        <v>0</v>
      </c>
    </row>
    <row r="10" spans="1:3" x14ac:dyDescent="0.35">
      <c r="A10" s="1" t="s">
        <v>65</v>
      </c>
      <c r="B10" s="6">
        <v>1</v>
      </c>
      <c r="C10" s="1" t="s">
        <v>66</v>
      </c>
    </row>
    <row r="11" spans="1:3" x14ac:dyDescent="0.35">
      <c r="A11" s="1" t="s">
        <v>67</v>
      </c>
      <c r="B11" s="6">
        <v>1</v>
      </c>
      <c r="C11" s="1" t="s">
        <v>66</v>
      </c>
    </row>
    <row r="12" spans="1:3" x14ac:dyDescent="0.35">
      <c r="A12" s="1" t="s">
        <v>68</v>
      </c>
      <c r="B12" s="1">
        <f>(B15+B16)/B10</f>
        <v>2</v>
      </c>
      <c r="C12" s="1" t="s">
        <v>71</v>
      </c>
    </row>
    <row r="13" spans="1:3" x14ac:dyDescent="0.35">
      <c r="A13" s="1" t="s">
        <v>69</v>
      </c>
      <c r="B13" s="1">
        <f>B11/B17</f>
        <v>1</v>
      </c>
      <c r="C13" s="1" t="s">
        <v>70</v>
      </c>
    </row>
    <row r="15" spans="1:3" x14ac:dyDescent="0.35">
      <c r="A15" s="1" t="s">
        <v>1</v>
      </c>
      <c r="B15" s="4">
        <v>1</v>
      </c>
      <c r="C15" s="1" t="s">
        <v>4</v>
      </c>
    </row>
    <row r="16" spans="1:3" x14ac:dyDescent="0.35">
      <c r="A16" s="1" t="s">
        <v>2</v>
      </c>
      <c r="B16" s="4">
        <v>1</v>
      </c>
      <c r="C16" s="1" t="s">
        <v>4</v>
      </c>
    </row>
    <row r="17" spans="1:7" x14ac:dyDescent="0.35">
      <c r="A17" s="1" t="s">
        <v>3</v>
      </c>
      <c r="B17" s="4">
        <v>1</v>
      </c>
      <c r="C17" s="1" t="s">
        <v>4</v>
      </c>
    </row>
    <row r="18" spans="1:7" x14ac:dyDescent="0.35">
      <c r="B18" s="2"/>
    </row>
    <row r="19" spans="1:7" x14ac:dyDescent="0.35">
      <c r="A19" s="1" t="s">
        <v>1</v>
      </c>
      <c r="B19" s="2">
        <f t="shared" ref="B19:B20" si="0">B15/1.19</f>
        <v>0.84033613445378152</v>
      </c>
      <c r="C19" s="1" t="s">
        <v>5</v>
      </c>
    </row>
    <row r="20" spans="1:7" x14ac:dyDescent="0.35">
      <c r="A20" s="1" t="s">
        <v>2</v>
      </c>
      <c r="B20" s="2">
        <f t="shared" si="0"/>
        <v>0.84033613445378152</v>
      </c>
      <c r="C20" s="1" t="s">
        <v>5</v>
      </c>
    </row>
    <row r="21" spans="1:7" x14ac:dyDescent="0.35">
      <c r="A21" s="1" t="s">
        <v>3</v>
      </c>
      <c r="B21" s="2">
        <f>B17/1.19</f>
        <v>0.84033613445378152</v>
      </c>
      <c r="C21" s="1" t="s">
        <v>5</v>
      </c>
    </row>
    <row r="22" spans="1:7" x14ac:dyDescent="0.35">
      <c r="A22" s="1" t="s">
        <v>45</v>
      </c>
      <c r="B22" s="4">
        <v>1</v>
      </c>
      <c r="C22" s="1" t="s">
        <v>46</v>
      </c>
    </row>
    <row r="23" spans="1:7" x14ac:dyDescent="0.35">
      <c r="B23" s="2"/>
    </row>
    <row r="25" spans="1:7" ht="13.9" x14ac:dyDescent="0.4">
      <c r="A25" s="12" t="s">
        <v>6</v>
      </c>
    </row>
    <row r="26" spans="1:7" ht="13.15" x14ac:dyDescent="0.4">
      <c r="A26" s="1" t="s">
        <v>7</v>
      </c>
      <c r="B26" s="2">
        <f>B19+F27+F28*0.5</f>
        <v>1.365546218487395</v>
      </c>
      <c r="C26" s="1" t="s">
        <v>5</v>
      </c>
      <c r="E26" s="3" t="s">
        <v>13</v>
      </c>
    </row>
    <row r="27" spans="1:7" x14ac:dyDescent="0.35">
      <c r="A27" s="1" t="s">
        <v>8</v>
      </c>
      <c r="B27" s="2">
        <f>B21</f>
        <v>0.84033613445378152</v>
      </c>
      <c r="C27" s="1" t="s">
        <v>5</v>
      </c>
      <c r="E27" s="1" t="s">
        <v>11</v>
      </c>
      <c r="F27" s="2">
        <f>B19*0.25</f>
        <v>0.21008403361344538</v>
      </c>
      <c r="G27" s="1" t="s">
        <v>5</v>
      </c>
    </row>
    <row r="28" spans="1:7" x14ac:dyDescent="0.35">
      <c r="A28" s="1" t="s">
        <v>9</v>
      </c>
      <c r="B28" s="2">
        <f>B19*0.55+B20*0.1</f>
        <v>0.54621848739495804</v>
      </c>
      <c r="C28" s="1" t="s">
        <v>5</v>
      </c>
      <c r="E28" s="1" t="s">
        <v>12</v>
      </c>
      <c r="F28" s="2">
        <f>B20-F27</f>
        <v>0.63025210084033612</v>
      </c>
      <c r="G28" s="1" t="s">
        <v>5</v>
      </c>
    </row>
    <row r="29" spans="1:7" x14ac:dyDescent="0.35">
      <c r="A29" s="1" t="s">
        <v>10</v>
      </c>
      <c r="B29" s="2">
        <f>B20</f>
        <v>0.84033613445378152</v>
      </c>
      <c r="C29" s="1" t="s">
        <v>5</v>
      </c>
    </row>
    <row r="32" spans="1:7" ht="13.9" x14ac:dyDescent="0.4">
      <c r="A32" s="12" t="s">
        <v>14</v>
      </c>
    </row>
    <row r="33" spans="1:3" ht="26.25" customHeight="1" x14ac:dyDescent="0.4">
      <c r="A33" s="15" t="s">
        <v>23</v>
      </c>
      <c r="B33" s="15"/>
      <c r="C33" s="15"/>
    </row>
    <row r="34" spans="1:3" ht="13.15" x14ac:dyDescent="0.4">
      <c r="A34" s="10"/>
      <c r="B34" s="10"/>
      <c r="C34" s="10"/>
    </row>
    <row r="35" spans="1:3" ht="13.15" x14ac:dyDescent="0.4">
      <c r="A35" s="11" t="s">
        <v>58</v>
      </c>
      <c r="B35" s="10"/>
      <c r="C35" s="10"/>
    </row>
    <row r="36" spans="1:3" ht="13.15" x14ac:dyDescent="0.4">
      <c r="A36" s="3" t="s">
        <v>48</v>
      </c>
    </row>
    <row r="37" spans="1:3" x14ac:dyDescent="0.35">
      <c r="A37" s="1" t="s">
        <v>54</v>
      </c>
      <c r="B37" s="9" t="s">
        <v>55</v>
      </c>
    </row>
    <row r="38" spans="1:3" x14ac:dyDescent="0.35">
      <c r="A38" s="1" t="s">
        <v>53</v>
      </c>
      <c r="B38" s="4">
        <v>100</v>
      </c>
      <c r="C38" s="1" t="s">
        <v>52</v>
      </c>
    </row>
    <row r="39" spans="1:3" x14ac:dyDescent="0.35">
      <c r="A39" s="1" t="s">
        <v>51</v>
      </c>
      <c r="B39" s="2">
        <f>B38*115</f>
        <v>11500</v>
      </c>
      <c r="C39" s="1" t="s">
        <v>33</v>
      </c>
    </row>
    <row r="40" spans="1:3" x14ac:dyDescent="0.35">
      <c r="A40" s="1" t="s">
        <v>49</v>
      </c>
      <c r="B40" s="1">
        <v>70</v>
      </c>
      <c r="C40" s="1" t="s">
        <v>16</v>
      </c>
    </row>
    <row r="41" spans="1:3" ht="13.15" x14ac:dyDescent="0.4">
      <c r="A41" s="3" t="s">
        <v>50</v>
      </c>
      <c r="B41" s="5">
        <f>B39*B40/100</f>
        <v>8050</v>
      </c>
      <c r="C41" s="3" t="s">
        <v>33</v>
      </c>
    </row>
    <row r="43" spans="1:3" ht="13.15" x14ac:dyDescent="0.4">
      <c r="A43" s="3" t="s">
        <v>57</v>
      </c>
    </row>
    <row r="44" spans="1:3" x14ac:dyDescent="0.35">
      <c r="A44" s="1" t="s">
        <v>54</v>
      </c>
      <c r="B44" s="9" t="s">
        <v>55</v>
      </c>
    </row>
    <row r="45" spans="1:3" x14ac:dyDescent="0.35">
      <c r="A45" s="1" t="s">
        <v>56</v>
      </c>
      <c r="B45" s="4">
        <v>10000</v>
      </c>
      <c r="C45" s="1" t="s">
        <v>33</v>
      </c>
    </row>
    <row r="46" spans="1:3" x14ac:dyDescent="0.35">
      <c r="A46" s="1" t="s">
        <v>61</v>
      </c>
      <c r="B46" s="1">
        <v>50</v>
      </c>
      <c r="C46" s="1" t="s">
        <v>16</v>
      </c>
    </row>
    <row r="47" spans="1:3" ht="13.15" x14ac:dyDescent="0.4">
      <c r="A47" s="3" t="s">
        <v>62</v>
      </c>
      <c r="B47" s="5">
        <f>B45*B46/100</f>
        <v>5000</v>
      </c>
      <c r="C47" s="3" t="s">
        <v>33</v>
      </c>
    </row>
    <row r="49" spans="1:3" ht="13.15" x14ac:dyDescent="0.4">
      <c r="A49" s="11" t="s">
        <v>59</v>
      </c>
      <c r="B49" s="10"/>
      <c r="C49" s="10"/>
    </row>
    <row r="50" spans="1:3" ht="13.15" x14ac:dyDescent="0.4">
      <c r="A50" s="3" t="s">
        <v>15</v>
      </c>
    </row>
    <row r="51" spans="1:3" x14ac:dyDescent="0.35">
      <c r="A51" s="1" t="s">
        <v>54</v>
      </c>
      <c r="B51" s="9" t="s">
        <v>60</v>
      </c>
    </row>
    <row r="52" spans="1:3" x14ac:dyDescent="0.35">
      <c r="A52" s="1" t="s">
        <v>56</v>
      </c>
      <c r="B52" s="4">
        <v>10000</v>
      </c>
      <c r="C52" s="1" t="s">
        <v>33</v>
      </c>
    </row>
    <row r="53" spans="1:3" x14ac:dyDescent="0.35">
      <c r="A53" s="1" t="s">
        <v>18</v>
      </c>
      <c r="B53" s="1">
        <v>7</v>
      </c>
      <c r="C53" s="1" t="s">
        <v>16</v>
      </c>
    </row>
    <row r="54" spans="1:3" x14ac:dyDescent="0.35">
      <c r="A54" s="1" t="s">
        <v>72</v>
      </c>
      <c r="B54" s="6">
        <v>35</v>
      </c>
      <c r="C54" s="1" t="s">
        <v>16</v>
      </c>
    </row>
    <row r="55" spans="1:3" ht="13.15" x14ac:dyDescent="0.4">
      <c r="A55" s="3" t="s">
        <v>19</v>
      </c>
      <c r="B55" s="5">
        <f>(B52*B53/100)*(1+B54/100)</f>
        <v>945.00000000000011</v>
      </c>
      <c r="C55" s="3" t="s">
        <v>33</v>
      </c>
    </row>
    <row r="57" spans="1:3" ht="13.15" x14ac:dyDescent="0.4">
      <c r="A57" s="3" t="s">
        <v>20</v>
      </c>
    </row>
    <row r="58" spans="1:3" x14ac:dyDescent="0.35">
      <c r="A58" s="1" t="s">
        <v>54</v>
      </c>
      <c r="B58" s="9" t="s">
        <v>60</v>
      </c>
    </row>
    <row r="59" spans="1:3" x14ac:dyDescent="0.35">
      <c r="A59" s="1" t="s">
        <v>56</v>
      </c>
      <c r="B59" s="4">
        <v>10000</v>
      </c>
      <c r="C59" s="1" t="s">
        <v>33</v>
      </c>
    </row>
    <row r="60" spans="1:3" x14ac:dyDescent="0.35">
      <c r="A60" s="1" t="s">
        <v>21</v>
      </c>
      <c r="B60" s="1">
        <v>10</v>
      </c>
      <c r="C60" s="1" t="s">
        <v>16</v>
      </c>
    </row>
    <row r="61" spans="1:3" x14ac:dyDescent="0.35">
      <c r="A61" s="1" t="s">
        <v>72</v>
      </c>
      <c r="B61" s="6">
        <v>35</v>
      </c>
      <c r="C61" s="1" t="s">
        <v>16</v>
      </c>
    </row>
    <row r="62" spans="1:3" ht="13.15" x14ac:dyDescent="0.4">
      <c r="A62" s="3" t="s">
        <v>22</v>
      </c>
      <c r="B62" s="5">
        <f>(B59*B60/100)*(1+B61/100)</f>
        <v>1350</v>
      </c>
      <c r="C62" s="3" t="s">
        <v>33</v>
      </c>
    </row>
    <row r="64" spans="1:3" ht="13.15" x14ac:dyDescent="0.4">
      <c r="A64" s="3" t="s">
        <v>80</v>
      </c>
    </row>
    <row r="65" spans="1:3" x14ac:dyDescent="0.35">
      <c r="A65" s="1" t="s">
        <v>54</v>
      </c>
      <c r="B65" s="9" t="s">
        <v>55</v>
      </c>
    </row>
    <row r="66" spans="1:3" x14ac:dyDescent="0.35">
      <c r="A66" s="1" t="s">
        <v>56</v>
      </c>
      <c r="B66" s="4">
        <v>10000</v>
      </c>
      <c r="C66" s="1" t="s">
        <v>33</v>
      </c>
    </row>
    <row r="67" spans="1:3" x14ac:dyDescent="0.35">
      <c r="A67" s="1" t="s">
        <v>81</v>
      </c>
      <c r="B67" s="1">
        <v>20</v>
      </c>
      <c r="C67" s="1" t="s">
        <v>16</v>
      </c>
    </row>
    <row r="68" spans="1:3" x14ac:dyDescent="0.35">
      <c r="A68" s="1" t="s">
        <v>72</v>
      </c>
      <c r="B68" s="6">
        <v>35</v>
      </c>
      <c r="C68" s="1" t="s">
        <v>16</v>
      </c>
    </row>
    <row r="69" spans="1:3" ht="13.15" x14ac:dyDescent="0.4">
      <c r="A69" s="3" t="s">
        <v>82</v>
      </c>
      <c r="B69" s="5">
        <f>(B66*B67/100)*(1+B68/100)</f>
        <v>2700</v>
      </c>
      <c r="C69" s="3" t="s">
        <v>33</v>
      </c>
    </row>
    <row r="71" spans="1:3" ht="13.15" x14ac:dyDescent="0.4">
      <c r="A71" s="3" t="s">
        <v>24</v>
      </c>
    </row>
    <row r="72" spans="1:3" x14ac:dyDescent="0.35">
      <c r="A72" s="1" t="s">
        <v>54</v>
      </c>
      <c r="B72" s="9" t="s">
        <v>55</v>
      </c>
    </row>
    <row r="73" spans="1:3" x14ac:dyDescent="0.35">
      <c r="A73" s="1" t="s">
        <v>56</v>
      </c>
      <c r="B73" s="4">
        <v>10000</v>
      </c>
      <c r="C73" s="1" t="s">
        <v>33</v>
      </c>
    </row>
    <row r="74" spans="1:3" x14ac:dyDescent="0.35">
      <c r="A74" s="1" t="s">
        <v>25</v>
      </c>
      <c r="B74" s="1">
        <v>9</v>
      </c>
      <c r="C74" s="1" t="s">
        <v>16</v>
      </c>
    </row>
    <row r="75" spans="1:3" x14ac:dyDescent="0.35">
      <c r="A75" s="1" t="s">
        <v>72</v>
      </c>
      <c r="B75" s="6">
        <v>35</v>
      </c>
      <c r="C75" s="1" t="s">
        <v>16</v>
      </c>
    </row>
    <row r="76" spans="1:3" ht="13.15" x14ac:dyDescent="0.4">
      <c r="A76" s="3" t="s">
        <v>26</v>
      </c>
      <c r="B76" s="5">
        <f>(B73*B74/100)*(1+B75/100)</f>
        <v>1215</v>
      </c>
      <c r="C76" s="3" t="s">
        <v>33</v>
      </c>
    </row>
    <row r="79" spans="1:3" ht="13.9" x14ac:dyDescent="0.4">
      <c r="A79" s="12" t="s">
        <v>27</v>
      </c>
    </row>
    <row r="80" spans="1:3" ht="13.15" x14ac:dyDescent="0.4">
      <c r="A80" s="3" t="s">
        <v>29</v>
      </c>
      <c r="B80" s="6">
        <v>1</v>
      </c>
      <c r="C80" s="1" t="s">
        <v>28</v>
      </c>
    </row>
    <row r="81" spans="1:3" ht="13.15" x14ac:dyDescent="0.4">
      <c r="A81" s="1" t="s">
        <v>30</v>
      </c>
      <c r="B81" s="5">
        <f>B80*2000</f>
        <v>2000</v>
      </c>
      <c r="C81" s="3" t="s">
        <v>33</v>
      </c>
    </row>
    <row r="82" spans="1:3" ht="13.15" x14ac:dyDescent="0.4">
      <c r="A82" s="3" t="s">
        <v>73</v>
      </c>
      <c r="B82" s="6">
        <v>1</v>
      </c>
      <c r="C82" s="1" t="s">
        <v>28</v>
      </c>
    </row>
    <row r="83" spans="1:3" ht="13.15" x14ac:dyDescent="0.4">
      <c r="A83" s="1" t="s">
        <v>74</v>
      </c>
      <c r="B83" s="5">
        <f>B82*3000</f>
        <v>3000</v>
      </c>
      <c r="C83" s="3" t="s">
        <v>33</v>
      </c>
    </row>
    <row r="84" spans="1:3" ht="13.15" x14ac:dyDescent="0.4">
      <c r="A84" s="7" t="s">
        <v>84</v>
      </c>
      <c r="B84" s="6">
        <v>1</v>
      </c>
      <c r="C84" s="1" t="s">
        <v>28</v>
      </c>
    </row>
    <row r="85" spans="1:3" x14ac:dyDescent="0.35">
      <c r="A85" s="1" t="s">
        <v>31</v>
      </c>
      <c r="B85" s="4">
        <v>0</v>
      </c>
      <c r="C85" s="1" t="s">
        <v>17</v>
      </c>
    </row>
    <row r="86" spans="1:3" ht="13.15" x14ac:dyDescent="0.4">
      <c r="A86" s="1" t="s">
        <v>32</v>
      </c>
      <c r="B86" s="5">
        <f>B85*B84</f>
        <v>0</v>
      </c>
      <c r="C86" s="3" t="s">
        <v>33</v>
      </c>
    </row>
    <row r="89" spans="1:3" ht="13.9" x14ac:dyDescent="0.4">
      <c r="A89" s="12" t="s">
        <v>64</v>
      </c>
    </row>
    <row r="90" spans="1:3" x14ac:dyDescent="0.35">
      <c r="A90" s="1" t="s">
        <v>79</v>
      </c>
      <c r="B90" s="2">
        <f>B86+B83+B81+B76+B69+B62+B55+B47+B41</f>
        <v>24260</v>
      </c>
      <c r="C90" s="1" t="s">
        <v>33</v>
      </c>
    </row>
    <row r="91" spans="1:3" ht="13.15" x14ac:dyDescent="0.4">
      <c r="A91" s="3" t="s">
        <v>77</v>
      </c>
      <c r="B91" s="5">
        <f>MAX(10000,ROUNDUP(B90*1.19,-3))</f>
        <v>29000</v>
      </c>
      <c r="C91" s="3" t="s">
        <v>76</v>
      </c>
    </row>
    <row r="92" spans="1:3" ht="13.15" x14ac:dyDescent="0.4">
      <c r="A92" s="3"/>
      <c r="B92" s="5"/>
      <c r="C92" s="3"/>
    </row>
    <row r="94" spans="1:3" ht="13.9" x14ac:dyDescent="0.4">
      <c r="A94" s="12" t="s">
        <v>34</v>
      </c>
    </row>
    <row r="95" spans="1:3" ht="13.15" x14ac:dyDescent="0.4">
      <c r="A95" s="8" t="s">
        <v>37</v>
      </c>
    </row>
    <row r="96" spans="1:3" x14ac:dyDescent="0.35">
      <c r="A96" s="1" t="s">
        <v>78</v>
      </c>
      <c r="B96" s="6">
        <v>0</v>
      </c>
      <c r="C96" s="1" t="s">
        <v>16</v>
      </c>
    </row>
    <row r="97" spans="1:3" x14ac:dyDescent="0.35">
      <c r="A97" s="1" t="s">
        <v>35</v>
      </c>
      <c r="B97" s="6">
        <v>10</v>
      </c>
      <c r="C97" s="1" t="s">
        <v>36</v>
      </c>
    </row>
    <row r="98" spans="1:3" x14ac:dyDescent="0.35">
      <c r="A98" s="1" t="s">
        <v>47</v>
      </c>
      <c r="B98" s="2">
        <f>ROUNDDOWN((B91*B96/100)/B97,-3)</f>
        <v>0</v>
      </c>
      <c r="C98" s="1" t="s">
        <v>76</v>
      </c>
    </row>
    <row r="99" spans="1:3" ht="13.15" x14ac:dyDescent="0.4">
      <c r="A99" s="3" t="s">
        <v>43</v>
      </c>
      <c r="B99" s="5">
        <f>B98*B97</f>
        <v>0</v>
      </c>
      <c r="C99" s="3" t="s">
        <v>76</v>
      </c>
    </row>
    <row r="101" spans="1:3" ht="13.15" x14ac:dyDescent="0.4">
      <c r="A101" s="3" t="s">
        <v>44</v>
      </c>
    </row>
    <row r="102" spans="1:3" x14ac:dyDescent="0.35">
      <c r="A102" s="1" t="s">
        <v>38</v>
      </c>
      <c r="B102" s="2">
        <f>0.4*(B$91-B$97*B$98)</f>
        <v>11600</v>
      </c>
      <c r="C102" s="1" t="s">
        <v>76</v>
      </c>
    </row>
    <row r="103" spans="1:3" x14ac:dyDescent="0.35">
      <c r="A103" s="1" t="s">
        <v>39</v>
      </c>
      <c r="B103" s="2">
        <f>0.25*(B$91-B$97*B$98)</f>
        <v>7250</v>
      </c>
      <c r="C103" s="1" t="s">
        <v>76</v>
      </c>
    </row>
    <row r="104" spans="1:3" x14ac:dyDescent="0.35">
      <c r="A104" s="1" t="s">
        <v>40</v>
      </c>
      <c r="B104" s="2">
        <f>0.15*(B$91-B$97*B$98)</f>
        <v>4350</v>
      </c>
      <c r="C104" s="1" t="s">
        <v>76</v>
      </c>
    </row>
    <row r="105" spans="1:3" x14ac:dyDescent="0.35">
      <c r="A105" s="1" t="s">
        <v>41</v>
      </c>
      <c r="B105" s="2">
        <f>0.1*(B$91-B$97*B$98)</f>
        <v>2900</v>
      </c>
      <c r="C105" s="1" t="s">
        <v>76</v>
      </c>
    </row>
    <row r="106" spans="1:3" ht="13.15" x14ac:dyDescent="0.4">
      <c r="A106" s="3" t="s">
        <v>42</v>
      </c>
      <c r="B106" s="5">
        <f>B102+B103+B104+B105*2</f>
        <v>29000</v>
      </c>
      <c r="C106" s="3" t="s">
        <v>76</v>
      </c>
    </row>
  </sheetData>
  <mergeCells count="3">
    <mergeCell ref="A33:C33"/>
    <mergeCell ref="A1:C1"/>
    <mergeCell ref="A5:C5"/>
  </mergeCells>
  <pageMargins left="0.7" right="0.7" top="1.2083333333333333" bottom="0.75" header="0.3" footer="0.3"/>
  <pageSetup paperSize="9" orientation="portrait" r:id="rId1"/>
  <headerFooter>
    <oddHeader>&amp;R&amp;G</oddHeader>
    <oddFooter>&amp;L&amp;"Arial,Standard"&amp;8Stand: 05.08.2024&amp;R&amp;"Arial,Standard"&amp;8Seite &amp;P/&amp;N</oddFooter>
  </headerFooter>
  <rowBreaks count="2" manualBreakCount="2">
    <brk id="30" max="2" man="1"/>
    <brk id="77" max="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Berechnungsformblatt</vt:lpstr>
      <vt:lpstr>Berechnungsformblatt!Druckbereich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Dern, Christine (AKNW)</dc:creator>
  <cp:lastModifiedBy>Dern, Christine (AKNW)</cp:lastModifiedBy>
  <cp:lastPrinted>2024-08-05T12:12:13Z</cp:lastPrinted>
  <dcterms:created xsi:type="dcterms:W3CDTF">2015-06-05T18:19:34Z</dcterms:created>
  <dcterms:modified xsi:type="dcterms:W3CDTF">2024-08-05T12:12:28Z</dcterms:modified>
</cp:coreProperties>
</file>